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\Dropbox\1-plateforme-tic-v5\exercices\source\source-exe-tableur\"/>
    </mc:Choice>
  </mc:AlternateContent>
  <bookViews>
    <workbookView xWindow="480" yWindow="75" windowWidth="19320" windowHeight="9525"/>
  </bookViews>
  <sheets>
    <sheet name="HYP 1" sheetId="6" r:id="rId1"/>
    <sheet name="scenario" sheetId="7" r:id="rId2"/>
    <sheet name="Feuil2" sheetId="2" r:id="rId3"/>
    <sheet name="Feuil3" sheetId="3" r:id="rId4"/>
  </sheets>
  <definedNames>
    <definedName name="solver_adj" localSheetId="1" hidden="1">scenario!$I$18,scenario!$I$21,scenario!$I$22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0" localSheetId="1" hidden="1">scenario!$I$22</definedName>
    <definedName name="solver_lhs1" localSheetId="1" hidden="1">scenario!$I$18</definedName>
    <definedName name="solver_lhs2" localSheetId="1" hidden="1">scenario!$I$21</definedName>
    <definedName name="solver_lhs3" localSheetId="1" hidden="1">scenario!$I$22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scenario!$B$32</definedName>
    <definedName name="solver_pre" localSheetId="1" hidden="1">0.000001</definedName>
    <definedName name="solver_rbv" localSheetId="1" hidden="1">1</definedName>
    <definedName name="solver_rel0" localSheetId="1" hidden="1">3</definedName>
    <definedName name="solver_rel1" localSheetId="1" hidden="1">3</definedName>
    <definedName name="solver_rel2" localSheetId="1" hidden="1">3</definedName>
    <definedName name="solver_rel3" localSheetId="1" hidden="1">3</definedName>
    <definedName name="solver_rhs0" localSheetId="1" hidden="1">2.5</definedName>
    <definedName name="solver_rhs1" localSheetId="1" hidden="1">4.5</definedName>
    <definedName name="solver_rhs2" localSheetId="1" hidden="1">3</definedName>
    <definedName name="solver_rhs3" localSheetId="1" hidden="1">2.5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10000</definedName>
    <definedName name="solver_ver" localSheetId="1" hidden="1">3</definedName>
  </definedNames>
  <calcPr calcId="171027"/>
</workbook>
</file>

<file path=xl/calcChain.xml><?xml version="1.0" encoding="utf-8"?>
<calcChain xmlns="http://schemas.openxmlformats.org/spreadsheetml/2006/main">
  <c r="K26" i="7" l="1"/>
  <c r="J26" i="7"/>
  <c r="H26" i="7"/>
  <c r="C24" i="7" s="1"/>
  <c r="K25" i="7"/>
  <c r="J25" i="7"/>
  <c r="H25" i="7"/>
  <c r="C23" i="7" s="1"/>
  <c r="K24" i="7"/>
  <c r="J24" i="7"/>
  <c r="H24" i="7"/>
  <c r="C22" i="7" s="1"/>
  <c r="K23" i="7"/>
  <c r="J23" i="7"/>
  <c r="H23" i="7"/>
  <c r="C21" i="7" s="1"/>
  <c r="K22" i="7"/>
  <c r="J22" i="7"/>
  <c r="H22" i="7"/>
  <c r="C20" i="7" s="1"/>
  <c r="K21" i="7"/>
  <c r="J21" i="7"/>
  <c r="H21" i="7"/>
  <c r="C19" i="7" s="1"/>
  <c r="K20" i="7"/>
  <c r="J20" i="7"/>
  <c r="H20" i="7"/>
  <c r="C18" i="7" s="1"/>
  <c r="K19" i="7"/>
  <c r="J19" i="7"/>
  <c r="H19" i="7"/>
  <c r="C17" i="7" s="1"/>
  <c r="K18" i="7"/>
  <c r="J18" i="7"/>
  <c r="H18" i="7"/>
  <c r="C16" i="7" s="1"/>
  <c r="G15" i="7"/>
  <c r="B15" i="7" s="1"/>
  <c r="G14" i="7"/>
  <c r="B14" i="7" s="1"/>
  <c r="G13" i="7"/>
  <c r="B13" i="7" s="1"/>
  <c r="G12" i="7"/>
  <c r="B12" i="7" s="1"/>
  <c r="G8" i="7"/>
  <c r="B8" i="7" s="1"/>
  <c r="G7" i="7"/>
  <c r="B7" i="7" s="1"/>
  <c r="G6" i="7"/>
  <c r="B6" i="7" s="1"/>
  <c r="G5" i="7"/>
  <c r="B5" i="7" s="1"/>
  <c r="G4" i="7"/>
  <c r="B4" i="7"/>
  <c r="G3" i="7"/>
  <c r="B3" i="7" s="1"/>
  <c r="G2" i="7"/>
  <c r="B2" i="7" s="1"/>
  <c r="C25" i="7" l="1"/>
  <c r="B29" i="7" s="1"/>
  <c r="B25" i="7"/>
  <c r="B31" i="7" s="1"/>
  <c r="J27" i="7"/>
  <c r="J28" i="7" s="1"/>
  <c r="B28" i="7" s="1"/>
  <c r="B14" i="2"/>
  <c r="B13" i="2"/>
  <c r="B12" i="2"/>
  <c r="B11" i="2"/>
  <c r="C31" i="7" l="1"/>
  <c r="C29" i="7"/>
  <c r="B30" i="7"/>
  <c r="C30" i="7" s="1"/>
  <c r="C28" i="7"/>
  <c r="B32" i="7" l="1"/>
  <c r="C32" i="7" s="1"/>
  <c r="B33" i="7"/>
</calcChain>
</file>

<file path=xl/sharedStrings.xml><?xml version="1.0" encoding="utf-8"?>
<sst xmlns="http://schemas.openxmlformats.org/spreadsheetml/2006/main" count="104" uniqueCount="65">
  <si>
    <t xml:space="preserve">Charges fixes </t>
  </si>
  <si>
    <t>Charges variables</t>
  </si>
  <si>
    <t>Charges par natures</t>
  </si>
  <si>
    <t>Voitures</t>
  </si>
  <si>
    <t>Publicité</t>
  </si>
  <si>
    <t>Frais adm</t>
  </si>
  <si>
    <t>Salaires</t>
  </si>
  <si>
    <t xml:space="preserve">Totaux </t>
  </si>
  <si>
    <t>Compte d'exploitation différentiel</t>
  </si>
  <si>
    <t>%</t>
  </si>
  <si>
    <t>I - Chiffre d'affaires net</t>
  </si>
  <si>
    <t>II - Coût variable</t>
  </si>
  <si>
    <t>III - Marge sur coût variable</t>
  </si>
  <si>
    <t>IV - Coût fixe</t>
  </si>
  <si>
    <t>VI - Résultat</t>
  </si>
  <si>
    <t>Micro ordinateur</t>
  </si>
  <si>
    <t>Amenagement cuisines</t>
  </si>
  <si>
    <t xml:space="preserve">Loyer </t>
  </si>
  <si>
    <t>Aménagement salle restaurant</t>
  </si>
  <si>
    <t>Téléphone</t>
  </si>
  <si>
    <t>Expert comptable</t>
  </si>
  <si>
    <t>Assurances</t>
  </si>
  <si>
    <t>Achat entrées</t>
  </si>
  <si>
    <t>Achat boisson</t>
  </si>
  <si>
    <t>Achat alpage</t>
  </si>
  <si>
    <t>Achat mazot</t>
  </si>
  <si>
    <t>Achat chalet</t>
  </si>
  <si>
    <t>Achat Chamonix</t>
  </si>
  <si>
    <t>Ventes</t>
  </si>
  <si>
    <t>Seuil de rentabilité</t>
  </si>
  <si>
    <t>Aménagement bureau</t>
  </si>
  <si>
    <t>Hygiène et sécurité</t>
  </si>
  <si>
    <t>Electricité</t>
  </si>
  <si>
    <t>Achats / ventes</t>
  </si>
  <si>
    <t>Prix</t>
  </si>
  <si>
    <t>de</t>
  </si>
  <si>
    <t xml:space="preserve">revient </t>
  </si>
  <si>
    <t>vente</t>
  </si>
  <si>
    <t>Prévision vente</t>
  </si>
  <si>
    <t>mois</t>
  </si>
  <si>
    <t>Prix à l’unité</t>
  </si>
  <si>
    <r>
      <t>·</t>
    </r>
    <r>
      <rPr>
        <sz val="7"/>
        <color indexed="8"/>
        <rFont val="Times New Roman"/>
        <family val="1"/>
      </rPr>
      <t xml:space="preserve">    </t>
    </r>
    <r>
      <rPr>
        <b/>
        <sz val="9"/>
        <color indexed="8"/>
        <rFont val="Arial"/>
        <family val="2"/>
      </rPr>
      <t>Entrée</t>
    </r>
    <r>
      <rPr>
        <sz val="9"/>
        <color indexed="8"/>
        <rFont val="Arial"/>
        <family val="2"/>
      </rPr>
      <t> : sandwiches ou salade</t>
    </r>
  </si>
  <si>
    <r>
      <t>·</t>
    </r>
    <r>
      <rPr>
        <sz val="7"/>
        <color indexed="8"/>
        <rFont val="Times New Roman"/>
        <family val="1"/>
      </rPr>
      <t xml:space="preserve">    </t>
    </r>
    <r>
      <rPr>
        <b/>
        <sz val="9"/>
        <color indexed="8"/>
        <rFont val="Arial"/>
        <family val="2"/>
      </rPr>
      <t>Plat principal</t>
    </r>
    <r>
      <rPr>
        <sz val="9"/>
        <color indexed="8"/>
        <rFont val="Arial"/>
        <family val="2"/>
      </rPr>
      <t> : Raclette, tartiflette, crozets, fondue, diots</t>
    </r>
  </si>
  <si>
    <r>
      <t>·</t>
    </r>
    <r>
      <rPr>
        <sz val="7"/>
        <color indexed="8"/>
        <rFont val="Times New Roman"/>
        <family val="1"/>
      </rPr>
      <t xml:space="preserve">    </t>
    </r>
    <r>
      <rPr>
        <b/>
        <sz val="9"/>
        <color indexed="8"/>
        <rFont val="Arial"/>
        <family val="2"/>
      </rPr>
      <t>Fromage</t>
    </r>
    <r>
      <rPr>
        <sz val="9"/>
        <color indexed="8"/>
        <rFont val="Arial"/>
        <family val="2"/>
      </rPr>
      <t> : portion de Beaufort, Reblochon ou Tome des bauges</t>
    </r>
  </si>
  <si>
    <r>
      <t>·</t>
    </r>
    <r>
      <rPr>
        <sz val="7"/>
        <color indexed="8"/>
        <rFont val="Times New Roman"/>
        <family val="1"/>
      </rPr>
      <t xml:space="preserve">    </t>
    </r>
    <r>
      <rPr>
        <b/>
        <sz val="9"/>
        <color indexed="8"/>
        <rFont val="Arial"/>
        <family val="2"/>
      </rPr>
      <t>Dessert</t>
    </r>
    <r>
      <rPr>
        <sz val="9"/>
        <color indexed="8"/>
        <rFont val="Arial"/>
        <family val="2"/>
      </rPr>
      <t> : Gâteau de Savoie, glaces, sabayon, œuf à la neige</t>
    </r>
  </si>
  <si>
    <r>
      <t>·</t>
    </r>
    <r>
      <rPr>
        <sz val="7"/>
        <color indexed="8"/>
        <rFont val="Times New Roman"/>
        <family val="1"/>
      </rPr>
      <t xml:space="preserve">    </t>
    </r>
    <r>
      <rPr>
        <b/>
        <sz val="9"/>
        <color indexed="8"/>
        <rFont val="Arial"/>
        <family val="2"/>
      </rPr>
      <t xml:space="preserve">Boisson : </t>
    </r>
    <r>
      <rPr>
        <sz val="9"/>
        <color indexed="8"/>
        <rFont val="Arial"/>
        <family val="2"/>
      </rPr>
      <t>Eau Évian, Biere, jus de fruit, Smoothies.</t>
    </r>
  </si>
  <si>
    <t>Formules</t>
  </si>
  <si>
    <r>
      <t>·</t>
    </r>
    <r>
      <rPr>
        <sz val="7"/>
        <color indexed="8"/>
        <rFont val="Times New Roman"/>
        <family val="1"/>
      </rPr>
      <t xml:space="preserve">    </t>
    </r>
    <r>
      <rPr>
        <b/>
        <sz val="9"/>
        <color indexed="8"/>
        <rFont val="Arial"/>
        <family val="2"/>
      </rPr>
      <t>Alpage</t>
    </r>
    <r>
      <rPr>
        <sz val="9"/>
        <color indexed="8"/>
        <rFont val="Arial"/>
        <family val="2"/>
      </rPr>
      <t> : Plat + boisson</t>
    </r>
  </si>
  <si>
    <r>
      <t>·</t>
    </r>
    <r>
      <rPr>
        <sz val="7"/>
        <color indexed="8"/>
        <rFont val="Times New Roman"/>
        <family val="1"/>
      </rPr>
      <t xml:space="preserve">    </t>
    </r>
    <r>
      <rPr>
        <b/>
        <sz val="9"/>
        <color indexed="8"/>
        <rFont val="Arial"/>
        <family val="2"/>
      </rPr>
      <t>Mazot</t>
    </r>
    <r>
      <rPr>
        <sz val="9"/>
        <color indexed="8"/>
        <rFont val="Arial"/>
        <family val="2"/>
      </rPr>
      <t> : Plat + Dessert + boisson</t>
    </r>
  </si>
  <si>
    <r>
      <t>·</t>
    </r>
    <r>
      <rPr>
        <sz val="7"/>
        <color indexed="8"/>
        <rFont val="Times New Roman"/>
        <family val="1"/>
      </rPr>
      <t xml:space="preserve">    </t>
    </r>
    <r>
      <rPr>
        <b/>
        <sz val="9"/>
        <color indexed="8"/>
        <rFont val="Arial"/>
        <family val="2"/>
      </rPr>
      <t>Chalet</t>
    </r>
    <r>
      <rPr>
        <sz val="9"/>
        <color indexed="8"/>
        <rFont val="Arial"/>
        <family val="2"/>
      </rPr>
      <t> : Entrée + Plat + boisson</t>
    </r>
  </si>
  <si>
    <r>
      <t>·</t>
    </r>
    <r>
      <rPr>
        <sz val="7"/>
        <color indexed="8"/>
        <rFont val="Times New Roman"/>
        <family val="1"/>
      </rPr>
      <t xml:space="preserve">    </t>
    </r>
    <r>
      <rPr>
        <b/>
        <sz val="9"/>
        <color indexed="8"/>
        <rFont val="Arial"/>
        <family val="2"/>
      </rPr>
      <t>Chamonix</t>
    </r>
    <r>
      <rPr>
        <sz val="9"/>
        <color indexed="8"/>
        <rFont val="Arial"/>
        <family val="2"/>
      </rPr>
      <t> : Entrée + Plat + Dessert + boisson</t>
    </r>
  </si>
  <si>
    <t>Ventes jours</t>
  </si>
  <si>
    <t>Annuel</t>
  </si>
  <si>
    <t>PV TTC</t>
  </si>
  <si>
    <t>Achat HT</t>
  </si>
  <si>
    <t>Quant</t>
  </si>
  <si>
    <t>PAHT</t>
  </si>
  <si>
    <t>Mois</t>
  </si>
  <si>
    <t>Achats</t>
  </si>
  <si>
    <t>CA TTC</t>
  </si>
  <si>
    <t>Total TTC</t>
  </si>
  <si>
    <t>Total HT</t>
  </si>
  <si>
    <t>Achat plat</t>
  </si>
  <si>
    <t>Achat fromage</t>
  </si>
  <si>
    <t>Achat dessert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</si>
</sst>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&quot;€&quot;_-;\-* #,##0\ &quot;€&quot;_-;_-* &quot;-&quot;??\ &quot;€&quot;_-;_-@_-"/>
    <numFmt numFmtId="166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Symbol"/>
      <family val="1"/>
      <charset val="2"/>
    </font>
    <font>
      <sz val="7"/>
      <color indexed="8"/>
      <name val="Times New Roman"/>
      <family val="1"/>
    </font>
    <font>
      <sz val="9"/>
      <color indexed="8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166" fontId="0" fillId="0" borderId="0" xfId="0" applyNumberFormat="1"/>
    <xf numFmtId="4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8" fontId="5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1"/>
    </xf>
    <xf numFmtId="165" fontId="0" fillId="0" borderId="0" xfId="0" applyNumberFormat="1"/>
    <xf numFmtId="165" fontId="1" fillId="0" borderId="1" xfId="3" applyNumberFormat="1" applyFont="1" applyBorder="1"/>
    <xf numFmtId="44" fontId="1" fillId="0" borderId="1" xfId="3" applyFont="1" applyBorder="1"/>
    <xf numFmtId="44" fontId="1" fillId="0" borderId="0" xfId="3" applyFont="1"/>
    <xf numFmtId="165" fontId="1" fillId="0" borderId="0" xfId="3" applyNumberFormat="1" applyFont="1"/>
    <xf numFmtId="166" fontId="1" fillId="0" borderId="0" xfId="2" applyNumberFormat="1" applyFont="1"/>
    <xf numFmtId="165" fontId="1" fillId="0" borderId="0" xfId="1" applyNumberFormat="1"/>
    <xf numFmtId="0" fontId="11" fillId="2" borderId="1" xfId="0" applyFont="1" applyFill="1" applyBorder="1"/>
    <xf numFmtId="0" fontId="12" fillId="0" borderId="1" xfId="0" applyFont="1" applyBorder="1"/>
    <xf numFmtId="165" fontId="13" fillId="0" borderId="1" xfId="3" applyNumberFormat="1" applyFont="1" applyBorder="1"/>
    <xf numFmtId="44" fontId="13" fillId="0" borderId="1" xfId="3" applyFont="1" applyBorder="1"/>
    <xf numFmtId="0" fontId="12" fillId="0" borderId="1" xfId="0" applyFont="1" applyFill="1" applyBorder="1"/>
    <xf numFmtId="0" fontId="11" fillId="0" borderId="1" xfId="0" applyFont="1" applyBorder="1" applyAlignment="1">
      <alignment horizontal="right"/>
    </xf>
    <xf numFmtId="165" fontId="11" fillId="0" borderId="1" xfId="3" applyNumberFormat="1" applyFont="1" applyBorder="1"/>
    <xf numFmtId="0" fontId="11" fillId="2" borderId="1" xfId="0" applyFont="1" applyFill="1" applyBorder="1" applyAlignment="1">
      <alignment horizontal="center"/>
    </xf>
    <xf numFmtId="164" fontId="13" fillId="0" borderId="1" xfId="4" applyNumberFormat="1" applyFont="1" applyBorder="1"/>
    <xf numFmtId="0" fontId="11" fillId="0" borderId="0" xfId="0" applyFont="1"/>
    <xf numFmtId="44" fontId="11" fillId="0" borderId="0" xfId="0" applyNumberFormat="1" applyFont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44" fontId="1" fillId="3" borderId="1" xfId="3" applyFont="1" applyFill="1" applyBorder="1"/>
    <xf numFmtId="0" fontId="10" fillId="0" borderId="0" xfId="0" applyFont="1"/>
    <xf numFmtId="44" fontId="1" fillId="0" borderId="2" xfId="3" applyFont="1" applyBorder="1"/>
    <xf numFmtId="0" fontId="0" fillId="0" borderId="2" xfId="0" applyBorder="1"/>
    <xf numFmtId="165" fontId="1" fillId="0" borderId="2" xfId="3" applyNumberFormat="1" applyFont="1" applyBorder="1"/>
    <xf numFmtId="44" fontId="3" fillId="5" borderId="1" xfId="3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5" fontId="3" fillId="5" borderId="1" xfId="3" applyNumberFormat="1" applyFont="1" applyFill="1" applyBorder="1" applyAlignment="1">
      <alignment horizontal="center"/>
    </xf>
    <xf numFmtId="44" fontId="1" fillId="5" borderId="1" xfId="3" applyFont="1" applyFill="1" applyBorder="1"/>
    <xf numFmtId="0" fontId="0" fillId="5" borderId="1" xfId="0" applyFill="1" applyBorder="1"/>
    <xf numFmtId="166" fontId="1" fillId="5" borderId="1" xfId="2" applyNumberFormat="1" applyFont="1" applyFill="1" applyBorder="1"/>
    <xf numFmtId="166" fontId="0" fillId="5" borderId="1" xfId="0" applyNumberFormat="1" applyFill="1" applyBorder="1"/>
    <xf numFmtId="0" fontId="10" fillId="4" borderId="1" xfId="0" applyFont="1" applyFill="1" applyBorder="1" applyAlignment="1">
      <alignment horizontal="center"/>
    </xf>
    <xf numFmtId="44" fontId="1" fillId="4" borderId="1" xfId="3" applyFont="1" applyFill="1" applyBorder="1"/>
    <xf numFmtId="165" fontId="1" fillId="4" borderId="1" xfId="3" applyNumberFormat="1" applyFont="1" applyFill="1" applyBorder="1"/>
    <xf numFmtId="1" fontId="3" fillId="4" borderId="1" xfId="0" applyNumberFormat="1" applyFont="1" applyFill="1" applyBorder="1" applyAlignment="1">
      <alignment horizontal="center"/>
    </xf>
    <xf numFmtId="0" fontId="10" fillId="0" borderId="0" xfId="0" quotePrefix="1" applyFont="1"/>
    <xf numFmtId="165" fontId="3" fillId="0" borderId="0" xfId="1" applyNumberFormat="1" applyFont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44" fontId="3" fillId="5" borderId="1" xfId="3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5">
    <cellStyle name="Euro" xfId="1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workbookViewId="0">
      <selection activeCell="F15" sqref="F15"/>
    </sheetView>
  </sheetViews>
  <sheetFormatPr baseColWidth="10" defaultRowHeight="15" x14ac:dyDescent="0.25"/>
  <cols>
    <col min="1" max="1" width="28.140625" bestFit="1" customWidth="1"/>
    <col min="2" max="2" width="12.42578125" bestFit="1" customWidth="1"/>
    <col min="3" max="3" width="14.7109375" bestFit="1" customWidth="1"/>
    <col min="4" max="4" width="2.7109375" customWidth="1"/>
    <col min="5" max="5" width="15.140625" bestFit="1" customWidth="1"/>
  </cols>
  <sheetData>
    <row r="1" spans="1:3" x14ac:dyDescent="0.25">
      <c r="A1" s="21" t="s">
        <v>2</v>
      </c>
      <c r="B1" s="53" t="s">
        <v>0</v>
      </c>
      <c r="C1" s="53" t="s">
        <v>1</v>
      </c>
    </row>
    <row r="2" spans="1:3" x14ac:dyDescent="0.25">
      <c r="A2" s="22" t="s">
        <v>3</v>
      </c>
      <c r="B2" s="23"/>
      <c r="C2" s="24"/>
    </row>
    <row r="3" spans="1:3" x14ac:dyDescent="0.25">
      <c r="A3" s="22" t="s">
        <v>15</v>
      </c>
      <c r="B3" s="23"/>
      <c r="C3" s="24"/>
    </row>
    <row r="4" spans="1:3" x14ac:dyDescent="0.25">
      <c r="A4" s="22" t="s">
        <v>17</v>
      </c>
      <c r="B4" s="23"/>
      <c r="C4" s="24"/>
    </row>
    <row r="5" spans="1:3" x14ac:dyDescent="0.25">
      <c r="A5" s="22" t="s">
        <v>16</v>
      </c>
      <c r="B5" s="23"/>
      <c r="C5" s="24"/>
    </row>
    <row r="6" spans="1:3" x14ac:dyDescent="0.25">
      <c r="A6" s="22" t="s">
        <v>18</v>
      </c>
      <c r="B6" s="23"/>
      <c r="C6" s="24"/>
    </row>
    <row r="7" spans="1:3" x14ac:dyDescent="0.25">
      <c r="A7" s="22" t="s">
        <v>30</v>
      </c>
      <c r="B7" s="23"/>
      <c r="C7" s="24"/>
    </row>
    <row r="8" spans="1:3" x14ac:dyDescent="0.25">
      <c r="A8" s="22" t="s">
        <v>19</v>
      </c>
      <c r="B8" s="23"/>
      <c r="C8" s="24"/>
    </row>
    <row r="9" spans="1:3" x14ac:dyDescent="0.25">
      <c r="A9" s="22" t="s">
        <v>21</v>
      </c>
      <c r="B9" s="23"/>
      <c r="C9" s="24"/>
    </row>
    <row r="10" spans="1:3" x14ac:dyDescent="0.25">
      <c r="A10" s="22" t="s">
        <v>20</v>
      </c>
      <c r="B10" s="23"/>
      <c r="C10" s="24"/>
    </row>
    <row r="11" spans="1:3" x14ac:dyDescent="0.25">
      <c r="A11" s="22" t="s">
        <v>4</v>
      </c>
      <c r="B11" s="23"/>
      <c r="C11" s="24"/>
    </row>
    <row r="12" spans="1:3" x14ac:dyDescent="0.25">
      <c r="A12" s="22" t="s">
        <v>31</v>
      </c>
      <c r="B12" s="23"/>
      <c r="C12" s="24"/>
    </row>
    <row r="13" spans="1:3" x14ac:dyDescent="0.25">
      <c r="A13" s="22" t="s">
        <v>32</v>
      </c>
      <c r="B13" s="23"/>
      <c r="C13" s="24"/>
    </row>
    <row r="14" spans="1:3" x14ac:dyDescent="0.25">
      <c r="A14" s="22" t="s">
        <v>5</v>
      </c>
      <c r="B14" s="23"/>
      <c r="C14" s="24"/>
    </row>
    <row r="15" spans="1:3" x14ac:dyDescent="0.25">
      <c r="A15" s="22" t="s">
        <v>6</v>
      </c>
      <c r="B15" s="23"/>
      <c r="C15" s="24"/>
    </row>
    <row r="16" spans="1:3" x14ac:dyDescent="0.25">
      <c r="A16" s="22" t="s">
        <v>22</v>
      </c>
      <c r="B16" s="22"/>
      <c r="C16" s="23"/>
    </row>
    <row r="17" spans="1:3" x14ac:dyDescent="0.25">
      <c r="A17" s="22" t="s">
        <v>62</v>
      </c>
      <c r="B17" s="22"/>
      <c r="C17" s="23"/>
    </row>
    <row r="18" spans="1:3" x14ac:dyDescent="0.25">
      <c r="A18" s="22" t="s">
        <v>63</v>
      </c>
      <c r="B18" s="22"/>
      <c r="C18" s="23"/>
    </row>
    <row r="19" spans="1:3" x14ac:dyDescent="0.25">
      <c r="A19" s="22" t="s">
        <v>64</v>
      </c>
      <c r="B19" s="22"/>
      <c r="C19" s="23"/>
    </row>
    <row r="20" spans="1:3" x14ac:dyDescent="0.25">
      <c r="A20" s="22" t="s">
        <v>23</v>
      </c>
      <c r="B20" s="22"/>
      <c r="C20" s="23"/>
    </row>
    <row r="21" spans="1:3" x14ac:dyDescent="0.25">
      <c r="A21" s="22" t="s">
        <v>24</v>
      </c>
      <c r="B21" s="22"/>
      <c r="C21" s="23"/>
    </row>
    <row r="22" spans="1:3" x14ac:dyDescent="0.25">
      <c r="A22" s="25" t="s">
        <v>25</v>
      </c>
      <c r="B22" s="22"/>
      <c r="C22" s="23"/>
    </row>
    <row r="23" spans="1:3" x14ac:dyDescent="0.25">
      <c r="A23" s="25" t="s">
        <v>26</v>
      </c>
      <c r="B23" s="22"/>
      <c r="C23" s="23"/>
    </row>
    <row r="24" spans="1:3" x14ac:dyDescent="0.25">
      <c r="A24" s="25" t="s">
        <v>27</v>
      </c>
      <c r="B24" s="22"/>
      <c r="C24" s="23"/>
    </row>
    <row r="25" spans="1:3" x14ac:dyDescent="0.25">
      <c r="A25" s="26" t="s">
        <v>7</v>
      </c>
      <c r="B25" s="27"/>
      <c r="C25" s="27"/>
    </row>
    <row r="27" spans="1:3" ht="26.25" x14ac:dyDescent="0.25">
      <c r="A27" s="54" t="s">
        <v>8</v>
      </c>
      <c r="B27" s="28" t="s">
        <v>7</v>
      </c>
      <c r="C27" s="28" t="s">
        <v>9</v>
      </c>
    </row>
    <row r="28" spans="1:3" x14ac:dyDescent="0.25">
      <c r="A28" s="22" t="s">
        <v>10</v>
      </c>
      <c r="B28" s="24"/>
      <c r="C28" s="29"/>
    </row>
    <row r="29" spans="1:3" x14ac:dyDescent="0.25">
      <c r="A29" s="22" t="s">
        <v>11</v>
      </c>
      <c r="B29" s="24"/>
      <c r="C29" s="29"/>
    </row>
    <row r="30" spans="1:3" x14ac:dyDescent="0.25">
      <c r="A30" s="22" t="s">
        <v>12</v>
      </c>
      <c r="B30" s="24"/>
      <c r="C30" s="29"/>
    </row>
    <row r="31" spans="1:3" x14ac:dyDescent="0.25">
      <c r="A31" s="22" t="s">
        <v>13</v>
      </c>
      <c r="B31" s="24"/>
      <c r="C31" s="29"/>
    </row>
    <row r="32" spans="1:3" x14ac:dyDescent="0.25">
      <c r="A32" s="22" t="s">
        <v>14</v>
      </c>
      <c r="B32" s="24"/>
      <c r="C32" s="29"/>
    </row>
    <row r="33" spans="1:3" x14ac:dyDescent="0.25">
      <c r="A33" s="30" t="s">
        <v>29</v>
      </c>
      <c r="B33" s="31"/>
      <c r="C33" s="32"/>
    </row>
  </sheetData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A16" sqref="A16:C17"/>
    </sheetView>
  </sheetViews>
  <sheetFormatPr baseColWidth="10" defaultRowHeight="15" x14ac:dyDescent="0.25"/>
  <cols>
    <col min="1" max="1" width="28.140625" bestFit="1" customWidth="1"/>
    <col min="2" max="2" width="12.42578125" bestFit="1" customWidth="1"/>
    <col min="3" max="3" width="14.7109375" bestFit="1" customWidth="1"/>
    <col min="4" max="4" width="5.28515625" customWidth="1"/>
    <col min="5" max="5" width="11.7109375" bestFit="1" customWidth="1"/>
    <col min="6" max="6" width="6.28515625" bestFit="1" customWidth="1"/>
    <col min="7" max="7" width="10.28515625" bestFit="1" customWidth="1"/>
    <col min="8" max="8" width="9.28515625" bestFit="1" customWidth="1"/>
    <col min="9" max="9" width="8.28515625" bestFit="1" customWidth="1"/>
    <col min="10" max="10" width="10.28515625" bestFit="1" customWidth="1"/>
    <col min="11" max="11" width="11.42578125" bestFit="1" customWidth="1"/>
    <col min="12" max="12" width="15.140625" bestFit="1" customWidth="1"/>
  </cols>
  <sheetData>
    <row r="1" spans="1:11" x14ac:dyDescent="0.25">
      <c r="A1" s="21" t="s">
        <v>2</v>
      </c>
      <c r="B1" s="21" t="s">
        <v>0</v>
      </c>
      <c r="C1" s="21" t="s">
        <v>1</v>
      </c>
      <c r="E1" s="1"/>
      <c r="F1" s="1"/>
      <c r="G1" s="34" t="s">
        <v>52</v>
      </c>
    </row>
    <row r="2" spans="1:11" x14ac:dyDescent="0.25">
      <c r="A2" s="22" t="s">
        <v>3</v>
      </c>
      <c r="B2" s="23">
        <f t="shared" ref="B2:B8" si="0">G2</f>
        <v>3000</v>
      </c>
      <c r="C2" s="24"/>
      <c r="E2" s="16">
        <v>250</v>
      </c>
      <c r="F2" s="1">
        <v>12</v>
      </c>
      <c r="G2" s="15">
        <f>(F2*E2)+D2</f>
        <v>3000</v>
      </c>
    </row>
    <row r="3" spans="1:11" x14ac:dyDescent="0.25">
      <c r="A3" s="22" t="s">
        <v>15</v>
      </c>
      <c r="B3" s="23">
        <f t="shared" si="0"/>
        <v>750</v>
      </c>
      <c r="C3" s="24"/>
      <c r="E3" s="16">
        <v>3000</v>
      </c>
      <c r="F3" s="1">
        <v>4</v>
      </c>
      <c r="G3" s="15">
        <f>E3/4</f>
        <v>750</v>
      </c>
    </row>
    <row r="4" spans="1:11" x14ac:dyDescent="0.25">
      <c r="A4" s="22" t="s">
        <v>17</v>
      </c>
      <c r="B4" s="23">
        <f t="shared" si="0"/>
        <v>33600</v>
      </c>
      <c r="C4" s="24"/>
      <c r="E4" s="35">
        <v>2800</v>
      </c>
      <c r="F4" s="1">
        <v>12</v>
      </c>
      <c r="G4" s="15">
        <f>F4*E4</f>
        <v>33600</v>
      </c>
    </row>
    <row r="5" spans="1:11" x14ac:dyDescent="0.25">
      <c r="A5" s="22" t="s">
        <v>16</v>
      </c>
      <c r="B5" s="23">
        <f t="shared" si="0"/>
        <v>6000</v>
      </c>
      <c r="C5" s="24"/>
      <c r="E5" s="16">
        <v>18000</v>
      </c>
      <c r="F5" s="1">
        <v>3</v>
      </c>
      <c r="G5" s="15">
        <f>E5/F5</f>
        <v>6000</v>
      </c>
    </row>
    <row r="6" spans="1:11" x14ac:dyDescent="0.25">
      <c r="A6" s="22" t="s">
        <v>18</v>
      </c>
      <c r="B6" s="23">
        <f t="shared" si="0"/>
        <v>5000</v>
      </c>
      <c r="C6" s="24"/>
      <c r="E6" s="16">
        <v>15000</v>
      </c>
      <c r="F6" s="1">
        <v>3</v>
      </c>
      <c r="G6" s="15">
        <f>E6/F6</f>
        <v>5000</v>
      </c>
    </row>
    <row r="7" spans="1:11" x14ac:dyDescent="0.25">
      <c r="A7" s="22" t="s">
        <v>30</v>
      </c>
      <c r="B7" s="23">
        <f t="shared" si="0"/>
        <v>1000</v>
      </c>
      <c r="C7" s="24"/>
      <c r="E7" s="35">
        <v>3000</v>
      </c>
      <c r="F7" s="1">
        <v>3</v>
      </c>
      <c r="G7" s="15">
        <f>E7/F7</f>
        <v>1000</v>
      </c>
    </row>
    <row r="8" spans="1:11" x14ac:dyDescent="0.25">
      <c r="A8" s="22" t="s">
        <v>19</v>
      </c>
      <c r="B8" s="23">
        <f t="shared" si="0"/>
        <v>1440</v>
      </c>
      <c r="C8" s="24"/>
      <c r="E8" s="16">
        <v>120</v>
      </c>
      <c r="F8" s="1">
        <v>12</v>
      </c>
      <c r="G8" s="15">
        <f>F8*E8</f>
        <v>1440</v>
      </c>
    </row>
    <row r="9" spans="1:11" x14ac:dyDescent="0.25">
      <c r="A9" s="22" t="s">
        <v>21</v>
      </c>
      <c r="B9" s="23">
        <v>5000</v>
      </c>
      <c r="C9" s="24"/>
      <c r="E9" s="17"/>
      <c r="G9" s="18"/>
    </row>
    <row r="10" spans="1:11" x14ac:dyDescent="0.25">
      <c r="A10" s="22" t="s">
        <v>20</v>
      </c>
      <c r="B10" s="23">
        <v>3000</v>
      </c>
      <c r="C10" s="24"/>
      <c r="E10" s="17"/>
      <c r="G10" s="18"/>
    </row>
    <row r="11" spans="1:11" x14ac:dyDescent="0.25">
      <c r="A11" s="22" t="s">
        <v>4</v>
      </c>
      <c r="B11" s="23">
        <v>3500</v>
      </c>
      <c r="C11" s="24"/>
      <c r="E11" s="17"/>
      <c r="G11" s="18"/>
    </row>
    <row r="12" spans="1:11" x14ac:dyDescent="0.25">
      <c r="A12" s="22" t="s">
        <v>31</v>
      </c>
      <c r="B12" s="23">
        <f>G12</f>
        <v>12000</v>
      </c>
      <c r="C12" s="24"/>
      <c r="E12" s="16">
        <v>1000</v>
      </c>
      <c r="F12" s="1">
        <v>12</v>
      </c>
      <c r="G12" s="15">
        <f>F12*E12</f>
        <v>12000</v>
      </c>
    </row>
    <row r="13" spans="1:11" x14ac:dyDescent="0.25">
      <c r="A13" s="22" t="s">
        <v>32</v>
      </c>
      <c r="B13" s="23">
        <f>G13</f>
        <v>12000</v>
      </c>
      <c r="C13" s="24"/>
      <c r="E13" s="16">
        <v>1000</v>
      </c>
      <c r="F13" s="1">
        <v>12</v>
      </c>
      <c r="G13" s="15">
        <f>F13*E13</f>
        <v>12000</v>
      </c>
    </row>
    <row r="14" spans="1:11" x14ac:dyDescent="0.25">
      <c r="A14" s="22" t="s">
        <v>5</v>
      </c>
      <c r="B14" s="23">
        <f>G14</f>
        <v>3600</v>
      </c>
      <c r="C14" s="24"/>
      <c r="E14" s="16">
        <v>300</v>
      </c>
      <c r="F14" s="1">
        <v>12</v>
      </c>
      <c r="G14" s="15">
        <f>F14*E14</f>
        <v>3600</v>
      </c>
      <c r="H14" s="33"/>
    </row>
    <row r="15" spans="1:11" x14ac:dyDescent="0.25">
      <c r="A15" s="22" t="s">
        <v>6</v>
      </c>
      <c r="B15" s="23">
        <f>G15</f>
        <v>144000</v>
      </c>
      <c r="C15" s="24"/>
      <c r="E15" s="37">
        <v>12000</v>
      </c>
      <c r="F15" s="38">
        <v>12</v>
      </c>
      <c r="G15" s="39">
        <f>F15*E15</f>
        <v>144000</v>
      </c>
      <c r="H15" s="3"/>
      <c r="I15" s="3"/>
    </row>
    <row r="16" spans="1:11" x14ac:dyDescent="0.25">
      <c r="A16" s="22" t="s">
        <v>22</v>
      </c>
      <c r="B16" s="22"/>
      <c r="C16" s="23">
        <f>H18</f>
        <v>49679.999999999993</v>
      </c>
      <c r="E16" s="55" t="s">
        <v>58</v>
      </c>
      <c r="F16" s="55"/>
      <c r="G16" s="55"/>
      <c r="H16" s="55"/>
      <c r="I16" s="56" t="s">
        <v>28</v>
      </c>
      <c r="J16" s="56"/>
      <c r="K16" s="56"/>
    </row>
    <row r="17" spans="1:11" x14ac:dyDescent="0.25">
      <c r="A17" s="22" t="s">
        <v>62</v>
      </c>
      <c r="B17" s="22"/>
      <c r="C17" s="23">
        <f t="shared" ref="C17:C24" si="1">H19</f>
        <v>71280</v>
      </c>
      <c r="E17" s="40" t="s">
        <v>56</v>
      </c>
      <c r="F17" s="41" t="s">
        <v>55</v>
      </c>
      <c r="G17" s="42" t="s">
        <v>57</v>
      </c>
      <c r="H17" s="41" t="s">
        <v>54</v>
      </c>
      <c r="I17" s="47" t="s">
        <v>53</v>
      </c>
      <c r="J17" s="47" t="s">
        <v>59</v>
      </c>
      <c r="K17" s="47" t="s">
        <v>51</v>
      </c>
    </row>
    <row r="18" spans="1:11" x14ac:dyDescent="0.25">
      <c r="A18" s="22" t="s">
        <v>63</v>
      </c>
      <c r="B18" s="22"/>
      <c r="C18" s="23">
        <f t="shared" si="1"/>
        <v>7680</v>
      </c>
      <c r="E18" s="43">
        <v>2.2999999999999998</v>
      </c>
      <c r="F18" s="44">
        <v>1800</v>
      </c>
      <c r="G18" s="45">
        <v>12</v>
      </c>
      <c r="H18" s="46">
        <f t="shared" ref="H18:H26" si="2">G18*F18*E18</f>
        <v>49679.999999999993</v>
      </c>
      <c r="I18" s="48">
        <v>4.5</v>
      </c>
      <c r="J18" s="49">
        <f t="shared" ref="J18:J26" si="3">I18*F18*G18</f>
        <v>97200</v>
      </c>
      <c r="K18" s="50">
        <f t="shared" ref="K18:K26" si="4">F18/30</f>
        <v>60</v>
      </c>
    </row>
    <row r="19" spans="1:11" x14ac:dyDescent="0.25">
      <c r="A19" s="22" t="s">
        <v>64</v>
      </c>
      <c r="B19" s="22"/>
      <c r="C19" s="23">
        <f t="shared" si="1"/>
        <v>25920</v>
      </c>
      <c r="E19" s="43">
        <v>3.3</v>
      </c>
      <c r="F19" s="44">
        <v>1800</v>
      </c>
      <c r="G19" s="45">
        <v>12</v>
      </c>
      <c r="H19" s="46">
        <f t="shared" si="2"/>
        <v>71280</v>
      </c>
      <c r="I19" s="48">
        <v>5</v>
      </c>
      <c r="J19" s="49">
        <f t="shared" si="3"/>
        <v>108000</v>
      </c>
      <c r="K19" s="50">
        <f t="shared" si="4"/>
        <v>60</v>
      </c>
    </row>
    <row r="20" spans="1:11" x14ac:dyDescent="0.25">
      <c r="A20" s="22" t="s">
        <v>23</v>
      </c>
      <c r="B20" s="22"/>
      <c r="C20" s="23">
        <f t="shared" si="1"/>
        <v>72000</v>
      </c>
      <c r="E20" s="43">
        <v>0.8</v>
      </c>
      <c r="F20" s="44">
        <v>800</v>
      </c>
      <c r="G20" s="45">
        <v>12</v>
      </c>
      <c r="H20" s="46">
        <f t="shared" si="2"/>
        <v>7680</v>
      </c>
      <c r="I20" s="48">
        <v>3</v>
      </c>
      <c r="J20" s="49">
        <f t="shared" si="3"/>
        <v>28800</v>
      </c>
      <c r="K20" s="50">
        <f t="shared" si="4"/>
        <v>26.666666666666668</v>
      </c>
    </row>
    <row r="21" spans="1:11" x14ac:dyDescent="0.25">
      <c r="A21" s="22" t="s">
        <v>24</v>
      </c>
      <c r="B21" s="22"/>
      <c r="C21" s="23">
        <f t="shared" si="1"/>
        <v>59039.999999999993</v>
      </c>
      <c r="E21" s="43">
        <v>1.2</v>
      </c>
      <c r="F21" s="44">
        <v>1800</v>
      </c>
      <c r="G21" s="45">
        <v>12</v>
      </c>
      <c r="H21" s="46">
        <f t="shared" si="2"/>
        <v>25920</v>
      </c>
      <c r="I21" s="48">
        <v>3.3175464490286708</v>
      </c>
      <c r="J21" s="49">
        <f t="shared" si="3"/>
        <v>71659.003299019285</v>
      </c>
      <c r="K21" s="50">
        <f t="shared" si="4"/>
        <v>60</v>
      </c>
    </row>
    <row r="22" spans="1:11" x14ac:dyDescent="0.25">
      <c r="A22" s="25" t="s">
        <v>25</v>
      </c>
      <c r="B22" s="22"/>
      <c r="C22" s="23">
        <f t="shared" si="1"/>
        <v>76320</v>
      </c>
      <c r="E22" s="43">
        <v>0.8</v>
      </c>
      <c r="F22" s="44">
        <v>7500</v>
      </c>
      <c r="G22" s="45">
        <v>12</v>
      </c>
      <c r="H22" s="46">
        <f t="shared" si="2"/>
        <v>72000</v>
      </c>
      <c r="I22" s="48">
        <v>2.5</v>
      </c>
      <c r="J22" s="49">
        <f t="shared" si="3"/>
        <v>225000</v>
      </c>
      <c r="K22" s="50">
        <f t="shared" si="4"/>
        <v>250</v>
      </c>
    </row>
    <row r="23" spans="1:11" x14ac:dyDescent="0.25">
      <c r="A23" s="25" t="s">
        <v>26</v>
      </c>
      <c r="B23" s="22"/>
      <c r="C23" s="23">
        <f t="shared" si="1"/>
        <v>76800</v>
      </c>
      <c r="E23" s="43">
        <v>4.0999999999999996</v>
      </c>
      <c r="F23" s="44">
        <v>1200</v>
      </c>
      <c r="G23" s="45">
        <v>12</v>
      </c>
      <c r="H23" s="46">
        <f t="shared" si="2"/>
        <v>59039.999999999993</v>
      </c>
      <c r="I23" s="48">
        <v>6</v>
      </c>
      <c r="J23" s="49">
        <f t="shared" si="3"/>
        <v>86400</v>
      </c>
      <c r="K23" s="50">
        <f t="shared" si="4"/>
        <v>40</v>
      </c>
    </row>
    <row r="24" spans="1:11" x14ac:dyDescent="0.25">
      <c r="A24" s="25" t="s">
        <v>27</v>
      </c>
      <c r="B24" s="22"/>
      <c r="C24" s="23">
        <f t="shared" si="1"/>
        <v>54720</v>
      </c>
      <c r="E24" s="43">
        <v>5.3</v>
      </c>
      <c r="F24" s="44">
        <v>1200</v>
      </c>
      <c r="G24" s="45">
        <v>12</v>
      </c>
      <c r="H24" s="46">
        <f t="shared" si="2"/>
        <v>76320</v>
      </c>
      <c r="I24" s="48">
        <v>8</v>
      </c>
      <c r="J24" s="49">
        <f t="shared" si="3"/>
        <v>115200</v>
      </c>
      <c r="K24" s="50">
        <f t="shared" si="4"/>
        <v>40</v>
      </c>
    </row>
    <row r="25" spans="1:11" x14ac:dyDescent="0.25">
      <c r="A25" s="26" t="s">
        <v>7</v>
      </c>
      <c r="B25" s="27">
        <f>SUM(B2:B24)</f>
        <v>233890</v>
      </c>
      <c r="C25" s="27">
        <f>SUM(C2:C24)</f>
        <v>493440</v>
      </c>
      <c r="E25" s="43">
        <v>6.4</v>
      </c>
      <c r="F25" s="44">
        <v>1000</v>
      </c>
      <c r="G25" s="45">
        <v>12</v>
      </c>
      <c r="H25" s="46">
        <f t="shared" si="2"/>
        <v>76800</v>
      </c>
      <c r="I25" s="48">
        <v>9.5</v>
      </c>
      <c r="J25" s="49">
        <f t="shared" si="3"/>
        <v>114000</v>
      </c>
      <c r="K25" s="50">
        <f t="shared" si="4"/>
        <v>33.333333333333336</v>
      </c>
    </row>
    <row r="26" spans="1:11" x14ac:dyDescent="0.25">
      <c r="E26" s="43">
        <v>7.6</v>
      </c>
      <c r="F26" s="44">
        <v>600</v>
      </c>
      <c r="G26" s="45">
        <v>12</v>
      </c>
      <c r="H26" s="46">
        <f t="shared" si="2"/>
        <v>54720</v>
      </c>
      <c r="I26" s="48">
        <v>11.5</v>
      </c>
      <c r="J26" s="49">
        <f t="shared" si="3"/>
        <v>82800</v>
      </c>
      <c r="K26" s="50">
        <f t="shared" si="4"/>
        <v>20</v>
      </c>
    </row>
    <row r="27" spans="1:11" x14ac:dyDescent="0.25">
      <c r="A27" s="28" t="s">
        <v>8</v>
      </c>
      <c r="B27" s="28" t="s">
        <v>7</v>
      </c>
      <c r="C27" s="28" t="s">
        <v>9</v>
      </c>
      <c r="E27" s="17"/>
      <c r="G27" s="19"/>
      <c r="H27" s="2"/>
      <c r="I27" s="17"/>
      <c r="J27" s="14">
        <f>SUM(J18:J26)</f>
        <v>929059.0032990193</v>
      </c>
      <c r="K27" s="36" t="s">
        <v>60</v>
      </c>
    </row>
    <row r="28" spans="1:11" x14ac:dyDescent="0.25">
      <c r="A28" s="22" t="s">
        <v>10</v>
      </c>
      <c r="B28" s="24">
        <f>J28</f>
        <v>776805.18670486566</v>
      </c>
      <c r="C28" s="29">
        <f>B28/$B$28</f>
        <v>1</v>
      </c>
      <c r="J28" s="52">
        <f>J27/1.196</f>
        <v>776805.18670486566</v>
      </c>
      <c r="K28" s="51" t="s">
        <v>61</v>
      </c>
    </row>
    <row r="29" spans="1:11" x14ac:dyDescent="0.25">
      <c r="A29" s="22" t="s">
        <v>11</v>
      </c>
      <c r="B29" s="24">
        <f>C25*1.08</f>
        <v>532915.20000000007</v>
      </c>
      <c r="C29" s="29">
        <f>B29/$B$28</f>
        <v>0.68603455424979343</v>
      </c>
      <c r="J29" s="20"/>
    </row>
    <row r="30" spans="1:11" x14ac:dyDescent="0.25">
      <c r="A30" s="22" t="s">
        <v>12</v>
      </c>
      <c r="B30" s="24">
        <f>B28-B29</f>
        <v>243889.98670486559</v>
      </c>
      <c r="C30" s="29">
        <f>B30/$B$28</f>
        <v>0.31396544575020657</v>
      </c>
      <c r="J30" s="20"/>
    </row>
    <row r="31" spans="1:11" x14ac:dyDescent="0.25">
      <c r="A31" s="22" t="s">
        <v>13</v>
      </c>
      <c r="B31" s="24">
        <f>B25</f>
        <v>233890</v>
      </c>
      <c r="C31" s="29">
        <f>B31/$B$28</f>
        <v>0.30109222235260724</v>
      </c>
    </row>
    <row r="32" spans="1:11" x14ac:dyDescent="0.25">
      <c r="A32" s="22" t="s">
        <v>14</v>
      </c>
      <c r="B32" s="24">
        <f>B30-B31</f>
        <v>9999.9867048655869</v>
      </c>
      <c r="C32" s="29">
        <f>B32/$B$28</f>
        <v>1.2873223397599323E-2</v>
      </c>
    </row>
    <row r="33" spans="1:3" x14ac:dyDescent="0.25">
      <c r="A33" s="30" t="s">
        <v>29</v>
      </c>
      <c r="B33" s="31">
        <f>B28*B31/B30</f>
        <v>744954.5902770611</v>
      </c>
      <c r="C33" s="32"/>
    </row>
  </sheetData>
  <scenarios current="1">
    <scenario name="Résultat 10000" count="3" user="cterrier lenovo" comment="Créé par cterrier lenovo le 1/31/2013">
      <inputCells r="I18" val="4.56515430221954" numFmtId="44"/>
      <inputCells r="I21" val="3.02895746836162" numFmtId="44"/>
      <inputCells r="I22" val="2.5536249428274" numFmtId="44"/>
    </scenario>
    <scenario name="Résultat 10000 dessert &gt; 3.50" count="3" user="cterrier lenovo" comment="Créé par cterrier lenovo le 1/31/2013">
      <inputCells r="I18" val="4.5" numFmtId="44"/>
      <inputCells r="I21" val="3.5" numFmtId="44"/>
      <inputCells r="I22" val="2.5" numFmtId="44"/>
    </scenario>
  </scenarios>
  <mergeCells count="2">
    <mergeCell ref="E16:H16"/>
    <mergeCell ref="I16:K16"/>
  </mergeCells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" sqref="B2:C3"/>
    </sheetView>
  </sheetViews>
  <sheetFormatPr baseColWidth="10" defaultRowHeight="15" x14ac:dyDescent="0.25"/>
  <cols>
    <col min="1" max="1" width="49.85546875" bestFit="1" customWidth="1"/>
    <col min="2" max="2" width="9.140625" customWidth="1"/>
    <col min="3" max="3" width="6.85546875" bestFit="1" customWidth="1"/>
    <col min="4" max="4" width="13.28515625" bestFit="1" customWidth="1"/>
  </cols>
  <sheetData>
    <row r="1" spans="1:4" ht="24" x14ac:dyDescent="0.25">
      <c r="A1" s="57" t="s">
        <v>33</v>
      </c>
      <c r="B1" s="4" t="s">
        <v>34</v>
      </c>
      <c r="C1" s="4" t="s">
        <v>34</v>
      </c>
      <c r="D1" s="4" t="s">
        <v>38</v>
      </c>
    </row>
    <row r="2" spans="1:4" x14ac:dyDescent="0.25">
      <c r="A2" s="57"/>
      <c r="B2" s="4" t="s">
        <v>35</v>
      </c>
      <c r="C2" s="4" t="s">
        <v>35</v>
      </c>
      <c r="D2" s="4" t="s">
        <v>39</v>
      </c>
    </row>
    <row r="3" spans="1:4" x14ac:dyDescent="0.25">
      <c r="A3" s="57"/>
      <c r="B3" s="4" t="s">
        <v>36</v>
      </c>
      <c r="C3" s="4" t="s">
        <v>37</v>
      </c>
      <c r="D3" s="5"/>
    </row>
    <row r="4" spans="1:4" x14ac:dyDescent="0.25">
      <c r="A4" s="6" t="s">
        <v>40</v>
      </c>
      <c r="B4" s="4"/>
      <c r="C4" s="4"/>
      <c r="D4" s="4"/>
    </row>
    <row r="5" spans="1:4" x14ac:dyDescent="0.25">
      <c r="A5" s="7" t="s">
        <v>41</v>
      </c>
      <c r="B5" s="8">
        <v>2.2999999999999998</v>
      </c>
      <c r="C5" s="8">
        <v>4</v>
      </c>
      <c r="D5" s="9">
        <v>1500</v>
      </c>
    </row>
    <row r="6" spans="1:4" x14ac:dyDescent="0.25">
      <c r="A6" s="7" t="s">
        <v>42</v>
      </c>
      <c r="B6" s="8">
        <v>3.3</v>
      </c>
      <c r="C6" s="8">
        <v>4.5</v>
      </c>
      <c r="D6" s="9">
        <v>1500</v>
      </c>
    </row>
    <row r="7" spans="1:4" ht="24" x14ac:dyDescent="0.25">
      <c r="A7" s="7" t="s">
        <v>43</v>
      </c>
      <c r="B7" s="10">
        <v>0.8</v>
      </c>
      <c r="C7" s="8">
        <v>2</v>
      </c>
      <c r="D7" s="11">
        <v>800</v>
      </c>
    </row>
    <row r="8" spans="1:4" ht="24" x14ac:dyDescent="0.25">
      <c r="A8" s="7" t="s">
        <v>44</v>
      </c>
      <c r="B8" s="8">
        <v>1.2</v>
      </c>
      <c r="C8" s="8">
        <v>2.5</v>
      </c>
      <c r="D8" s="11">
        <v>100</v>
      </c>
    </row>
    <row r="9" spans="1:4" x14ac:dyDescent="0.25">
      <c r="A9" s="7" t="s">
        <v>45</v>
      </c>
      <c r="B9" s="8">
        <v>0.8</v>
      </c>
      <c r="C9" s="8">
        <v>2</v>
      </c>
      <c r="D9" s="9">
        <v>7000</v>
      </c>
    </row>
    <row r="10" spans="1:4" x14ac:dyDescent="0.25">
      <c r="A10" s="12" t="s">
        <v>46</v>
      </c>
      <c r="B10" s="10"/>
      <c r="C10" s="10"/>
      <c r="D10" s="10"/>
    </row>
    <row r="11" spans="1:4" x14ac:dyDescent="0.25">
      <c r="A11" s="7" t="s">
        <v>47</v>
      </c>
      <c r="B11" s="8">
        <f>B6+B9</f>
        <v>4.0999999999999996</v>
      </c>
      <c r="C11" s="8">
        <v>5.5</v>
      </c>
      <c r="D11" s="9">
        <v>1000</v>
      </c>
    </row>
    <row r="12" spans="1:4" x14ac:dyDescent="0.25">
      <c r="A12" s="13" t="s">
        <v>48</v>
      </c>
      <c r="B12" s="8">
        <f>B6+B8+B9</f>
        <v>5.3</v>
      </c>
      <c r="C12" s="8">
        <v>7.5</v>
      </c>
      <c r="D12" s="9">
        <v>1000</v>
      </c>
    </row>
    <row r="13" spans="1:4" x14ac:dyDescent="0.25">
      <c r="A13" s="13" t="s">
        <v>49</v>
      </c>
      <c r="B13" s="8">
        <f>B5+B6+B9</f>
        <v>6.3999999999999995</v>
      </c>
      <c r="C13" s="8">
        <v>9</v>
      </c>
      <c r="D13" s="11">
        <v>800</v>
      </c>
    </row>
    <row r="14" spans="1:4" x14ac:dyDescent="0.25">
      <c r="A14" s="13" t="s">
        <v>50</v>
      </c>
      <c r="B14" s="8">
        <f>B5+B6+B8+B9</f>
        <v>7.6</v>
      </c>
      <c r="C14" s="8">
        <v>11</v>
      </c>
      <c r="D14" s="11">
        <v>500</v>
      </c>
    </row>
  </sheetData>
  <mergeCells count="1">
    <mergeCell ref="A1:A3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HYP 1</vt:lpstr>
      <vt:lpstr>scenario</vt:lpstr>
      <vt:lpstr>Feuil2</vt:lpstr>
      <vt:lpstr>Feuil3</vt:lpstr>
    </vt:vector>
  </TitlesOfParts>
  <Company>cterrier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adrien</cp:lastModifiedBy>
  <cp:lastPrinted>2013-01-31T22:48:59Z</cp:lastPrinted>
  <dcterms:created xsi:type="dcterms:W3CDTF">2011-10-20T17:44:45Z</dcterms:created>
  <dcterms:modified xsi:type="dcterms:W3CDTF">2017-07-28T22:29:06Z</dcterms:modified>
</cp:coreProperties>
</file>